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709"/>
  <workbookPr/>
  <mc:AlternateContent xmlns:mc="http://schemas.openxmlformats.org/markup-compatibility/2006">
    <mc:Choice Requires="x15">
      <x15ac:absPath xmlns:x15ac="http://schemas.microsoft.com/office/spreadsheetml/2010/11/ac" url="/Users/andreasbitzarakis/Desktop/"/>
    </mc:Choice>
  </mc:AlternateContent>
  <xr:revisionPtr revIDLastSave="0" documentId="8_{7BBF6DE5-1A7E-E344-9645-E87D45F890BB}" xr6:coauthVersionLast="47" xr6:coauthVersionMax="47" xr10:uidLastSave="{00000000-0000-0000-0000-000000000000}"/>
  <bookViews>
    <workbookView xWindow="2200" yWindow="500" windowWidth="29040" windowHeight="15840" xr2:uid="{00000000-000D-0000-FFFF-FFFF00000000}"/>
  </bookViews>
  <sheets>
    <sheet name="&lt;&lt;Offeror&gt;&gt;" sheetId="2" r:id="rId1"/>
  </sheets>
  <definedNames>
    <definedName name="_xlnm.Print_Area" localSheetId="0">'&lt;&lt;Offeror&gt;&gt;'!$A$1:$N$51</definedName>
  </definedNames>
  <calcPr calcId="191029" concurrentCalc="0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6" i="2" l="1"/>
  <c r="E7" i="2"/>
  <c r="E13" i="2"/>
  <c r="E14" i="2"/>
  <c r="F14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F13" i="2"/>
  <c r="E15" i="2"/>
  <c r="F15" i="2"/>
  <c r="E16" i="2"/>
  <c r="F16" i="2"/>
  <c r="E17" i="2"/>
  <c r="F17" i="2"/>
  <c r="E18" i="2"/>
  <c r="F18" i="2"/>
  <c r="E19" i="2"/>
  <c r="F19" i="2"/>
  <c r="E20" i="2"/>
  <c r="F20" i="2"/>
  <c r="E21" i="2"/>
  <c r="F21" i="2"/>
  <c r="E22" i="2"/>
  <c r="F22" i="2"/>
  <c r="E23" i="2"/>
  <c r="E24" i="2"/>
  <c r="F23" i="2"/>
  <c r="E25" i="2"/>
  <c r="F24" i="2"/>
  <c r="E26" i="2"/>
  <c r="F25" i="2"/>
  <c r="E27" i="2"/>
  <c r="F26" i="2"/>
  <c r="E28" i="2"/>
  <c r="F27" i="2"/>
  <c r="E29" i="2"/>
  <c r="F28" i="2"/>
  <c r="E30" i="2"/>
  <c r="F29" i="2"/>
  <c r="E31" i="2"/>
  <c r="F30" i="2"/>
  <c r="E32" i="2"/>
  <c r="F31" i="2"/>
  <c r="E33" i="2"/>
  <c r="F32" i="2"/>
  <c r="E34" i="2"/>
  <c r="F33" i="2"/>
  <c r="F34" i="2"/>
  <c r="E35" i="2"/>
  <c r="E36" i="2"/>
  <c r="F35" i="2"/>
  <c r="E37" i="2"/>
  <c r="F36" i="2"/>
  <c r="F37" i="2"/>
  <c r="E38" i="2"/>
  <c r="F38" i="2"/>
  <c r="E39" i="2"/>
  <c r="E40" i="2"/>
  <c r="F39" i="2"/>
  <c r="E41" i="2"/>
  <c r="F40" i="2"/>
  <c r="E42" i="2"/>
  <c r="F42" i="2"/>
  <c r="F41" i="2"/>
  <c r="F43" i="2"/>
  <c r="F44" i="2"/>
  <c r="J13" i="2"/>
  <c r="J12" i="2"/>
  <c r="I6" i="2"/>
  <c r="L6" i="2"/>
  <c r="L8" i="2"/>
  <c r="L21" i="2"/>
  <c r="L22" i="2"/>
</calcChain>
</file>

<file path=xl/sharedStrings.xml><?xml version="1.0" encoding="utf-8"?>
<sst xmlns="http://schemas.openxmlformats.org/spreadsheetml/2006/main" count="51" uniqueCount="49">
  <si>
    <t>($)</t>
  </si>
  <si>
    <t>Purple cell</t>
  </si>
  <si>
    <t>Yellow cell</t>
  </si>
  <si>
    <t>Blue cell</t>
  </si>
  <si>
    <t>Green cell</t>
  </si>
  <si>
    <t>Next License Exp./Renewal Date</t>
  </si>
  <si>
    <t>TAA with upfront payment</t>
  </si>
  <si>
    <t>Freq. Band</t>
  </si>
  <si>
    <t>Total Annual Amounts</t>
  </si>
  <si>
    <t>Call Sign</t>
  </si>
  <si>
    <t>Licensee</t>
  </si>
  <si>
    <t>Additional Information</t>
  </si>
  <si>
    <t>Ratio of Initial Annual to NPV</t>
  </si>
  <si>
    <t>Ratio of Upfront to NPV (Minimum is 10%)</t>
  </si>
  <si>
    <t>monthly payments are made at the end of the year</t>
  </si>
  <si>
    <t xml:space="preserve">payments are made at the beginning of the year and assuming all </t>
  </si>
  <si>
    <t xml:space="preserve">NPV is the average of the NPV value between assuming all monthly </t>
  </si>
  <si>
    <t>ten percent (10.0 %) annual discount rate.</t>
  </si>
  <si>
    <t xml:space="preserve">* For this calculation, the Net Present Value will be calculated at </t>
  </si>
  <si>
    <t>Discount Rate</t>
  </si>
  <si>
    <t>Undiscounted</t>
  </si>
  <si>
    <t xml:space="preserve"> ($)</t>
  </si>
  <si>
    <t>*Resulting NPV</t>
  </si>
  <si>
    <t>*NPV</t>
  </si>
  <si>
    <t>Payment</t>
  </si>
  <si>
    <t>Year</t>
  </si>
  <si>
    <t>Term Year</t>
  </si>
  <si>
    <t>Annual</t>
  </si>
  <si>
    <t>Monthly</t>
  </si>
  <si>
    <t>Example</t>
  </si>
  <si>
    <t>Annual Increase</t>
  </si>
  <si>
    <t>Minimum Upfront Payment ($10,000 or 10% of NPV)</t>
  </si>
  <si>
    <t>Initial Monthly Rent</t>
  </si>
  <si>
    <t>Initial Annual Rent</t>
  </si>
  <si>
    <t>Target Value</t>
  </si>
  <si>
    <t>Price Proposal</t>
  </si>
  <si>
    <t>MHz POP</t>
  </si>
  <si>
    <t>Population</t>
  </si>
  <si>
    <t>MHz</t>
  </si>
  <si>
    <t>Confidential</t>
  </si>
  <si>
    <t>Information may be found on Spectrum Marketplace website portal, current values are placeholders</t>
  </si>
  <si>
    <t>Upfront payment Included in offer</t>
  </si>
  <si>
    <t>Figures from Spectrum Marketplace Participation Agreement</t>
  </si>
  <si>
    <t>Key offer variables to be provided by offeror</t>
  </si>
  <si>
    <t>Result of basic mathematical operation (addition/subtraction/multiplication/division)</t>
  </si>
  <si>
    <t>Result of financial or more complex formula</t>
  </si>
  <si>
    <t>Orange cell</t>
  </si>
  <si>
    <t>Key</t>
  </si>
  <si>
    <t>Spectrum Marketplace Lease Value Calculation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</si>
</sst>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0.0%"/>
    <numFmt numFmtId="165" formatCode="_(&quot;$&quot;* #,##0_);_(&quot;$&quot;* \(#,##0\);_(&quot;$&quot;* &quot;-&quot;??_);_(@_)"/>
    <numFmt numFmtId="166" formatCode="&quot;$&quot;#,##0"/>
    <numFmt numFmtId="167" formatCode="0.000"/>
    <numFmt numFmtId="168" formatCode="0.000%"/>
    <numFmt numFmtId="169" formatCode="&quot;$&quot;#,##0.0000"/>
    <numFmt numFmtId="170" formatCode="&quot;$&quot;#,##0.0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333333"/>
      <name val="Calibri"/>
      <family val="2"/>
      <scheme val="minor"/>
    </font>
    <font>
      <sz val="11"/>
      <name val="Calibri"/>
      <family val="2"/>
      <scheme val="minor"/>
    </font>
    <font>
      <sz val="11"/>
      <color rgb="FFFF3399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</font>
    <font>
      <b/>
      <sz val="11"/>
      <color indexed="8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u/>
      <sz val="12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7BCFF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D6A9F1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61">
    <xf numFmtId="0" fontId="0" fillId="0" borderId="0" xfId="0"/>
    <xf numFmtId="166" fontId="0" fillId="0" borderId="0" xfId="0" applyNumberFormat="1"/>
    <xf numFmtId="166" fontId="3" fillId="3" borderId="7" xfId="0" applyNumberFormat="1" applyFont="1" applyFill="1" applyBorder="1"/>
    <xf numFmtId="0" fontId="0" fillId="4" borderId="7" xfId="0" applyFill="1" applyBorder="1"/>
    <xf numFmtId="0" fontId="3" fillId="0" borderId="0" xfId="0" applyFont="1"/>
    <xf numFmtId="167" fontId="0" fillId="0" borderId="0" xfId="0" applyNumberFormat="1"/>
    <xf numFmtId="168" fontId="3" fillId="0" borderId="0" xfId="0" applyNumberFormat="1" applyFont="1"/>
    <xf numFmtId="166" fontId="3" fillId="0" borderId="0" xfId="0" applyNumberFormat="1" applyFont="1"/>
    <xf numFmtId="3" fontId="3" fillId="0" borderId="0" xfId="0" applyNumberFormat="1" applyFont="1"/>
    <xf numFmtId="166" fontId="0" fillId="5" borderId="8" xfId="0" applyNumberFormat="1" applyFill="1" applyBorder="1"/>
    <xf numFmtId="14" fontId="0" fillId="4" borderId="8" xfId="0" applyNumberFormat="1" applyFill="1" applyBorder="1" applyAlignment="1">
      <alignment horizontal="right"/>
    </xf>
    <xf numFmtId="14" fontId="0" fillId="4" borderId="6" xfId="0" applyNumberFormat="1" applyFill="1" applyBorder="1"/>
    <xf numFmtId="14" fontId="0" fillId="4" borderId="14" xfId="0" applyNumberFormat="1" applyFill="1" applyBorder="1"/>
    <xf numFmtId="0" fontId="3" fillId="0" borderId="8" xfId="0" applyFont="1" applyBorder="1"/>
    <xf numFmtId="0" fontId="3" fillId="0" borderId="14" xfId="0" applyFont="1" applyBorder="1"/>
    <xf numFmtId="0" fontId="3" fillId="0" borderId="6" xfId="0" applyFont="1" applyBorder="1"/>
    <xf numFmtId="3" fontId="3" fillId="5" borderId="8" xfId="0" applyNumberFormat="1" applyFont="1" applyFill="1" applyBorder="1"/>
    <xf numFmtId="0" fontId="3" fillId="5" borderId="6" xfId="0" applyFont="1" applyFill="1" applyBorder="1"/>
    <xf numFmtId="0" fontId="3" fillId="5" borderId="14" xfId="0" applyFont="1" applyFill="1" applyBorder="1"/>
    <xf numFmtId="166" fontId="0" fillId="5" borderId="5" xfId="0" applyNumberFormat="1" applyFill="1" applyBorder="1"/>
    <xf numFmtId="0" fontId="4" fillId="4" borderId="5" xfId="0" applyFont="1" applyFill="1" applyBorder="1" applyAlignment="1">
      <alignment horizontal="right"/>
    </xf>
    <xf numFmtId="0" fontId="4" fillId="4" borderId="0" xfId="0" applyFont="1" applyFill="1" applyAlignment="1">
      <alignment horizontal="right"/>
    </xf>
    <xf numFmtId="0" fontId="4" fillId="4" borderId="4" xfId="0" applyFont="1" applyFill="1" applyBorder="1" applyAlignment="1">
      <alignment horizontal="right"/>
    </xf>
    <xf numFmtId="0" fontId="4" fillId="0" borderId="5" xfId="0" applyFont="1" applyBorder="1" applyAlignment="1">
      <alignment horizontal="right"/>
    </xf>
    <xf numFmtId="0" fontId="3" fillId="0" borderId="4" xfId="0" applyFont="1" applyBorder="1"/>
    <xf numFmtId="166" fontId="3" fillId="2" borderId="7" xfId="1" applyNumberFormat="1" applyFont="1" applyFill="1" applyBorder="1"/>
    <xf numFmtId="3" fontId="3" fillId="5" borderId="3" xfId="0" applyNumberFormat="1" applyFont="1" applyFill="1" applyBorder="1"/>
    <xf numFmtId="0" fontId="3" fillId="5" borderId="2" xfId="0" applyFont="1" applyFill="1" applyBorder="1"/>
    <xf numFmtId="0" fontId="3" fillId="5" borderId="2" xfId="0" applyFont="1" applyFill="1" applyBorder="1" applyAlignment="1">
      <alignment horizontal="left"/>
    </xf>
    <xf numFmtId="0" fontId="3" fillId="5" borderId="4" xfId="0" applyFont="1" applyFill="1" applyBorder="1"/>
    <xf numFmtId="0" fontId="3" fillId="5" borderId="5" xfId="0" applyFont="1" applyFill="1" applyBorder="1"/>
    <xf numFmtId="0" fontId="5" fillId="4" borderId="5" xfId="0" applyFont="1" applyFill="1" applyBorder="1" applyAlignment="1">
      <alignment horizontal="right" wrapText="1"/>
    </xf>
    <xf numFmtId="0" fontId="5" fillId="4" borderId="0" xfId="0" applyFont="1" applyFill="1" applyAlignment="1">
      <alignment horizontal="right" wrapText="1"/>
    </xf>
    <xf numFmtId="0" fontId="5" fillId="4" borderId="4" xfId="0" applyFont="1" applyFill="1" applyBorder="1" applyAlignment="1">
      <alignment horizontal="right" wrapText="1"/>
    </xf>
    <xf numFmtId="0" fontId="5" fillId="0" borderId="5" xfId="0" applyFont="1" applyBorder="1" applyAlignment="1">
      <alignment horizontal="right" wrapText="1"/>
    </xf>
    <xf numFmtId="3" fontId="0" fillId="3" borderId="8" xfId="0" applyNumberFormat="1" applyFill="1" applyBorder="1"/>
    <xf numFmtId="3" fontId="0" fillId="3" borderId="14" xfId="0" applyNumberFormat="1" applyFill="1" applyBorder="1"/>
    <xf numFmtId="0" fontId="0" fillId="0" borderId="6" xfId="0" applyBorder="1"/>
    <xf numFmtId="0" fontId="0" fillId="5" borderId="13" xfId="0" applyFill="1" applyBorder="1"/>
    <xf numFmtId="0" fontId="5" fillId="4" borderId="3" xfId="0" applyFont="1" applyFill="1" applyBorder="1" applyAlignment="1">
      <alignment horizontal="right" wrapText="1"/>
    </xf>
    <xf numFmtId="0" fontId="5" fillId="4" borderId="2" xfId="0" applyFont="1" applyFill="1" applyBorder="1" applyAlignment="1">
      <alignment horizontal="right" wrapText="1"/>
    </xf>
    <xf numFmtId="0" fontId="5" fillId="4" borderId="1" xfId="0" applyFont="1" applyFill="1" applyBorder="1" applyAlignment="1">
      <alignment horizontal="left"/>
    </xf>
    <xf numFmtId="0" fontId="5" fillId="0" borderId="3" xfId="0" applyFont="1" applyBorder="1" applyAlignment="1">
      <alignment horizontal="left"/>
    </xf>
    <xf numFmtId="0" fontId="3" fillId="0" borderId="1" xfId="0" applyFont="1" applyBorder="1"/>
    <xf numFmtId="3" fontId="0" fillId="3" borderId="5" xfId="0" applyNumberFormat="1" applyFill="1" applyBorder="1"/>
    <xf numFmtId="3" fontId="0" fillId="3" borderId="4" xfId="0" applyNumberFormat="1" applyFill="1" applyBorder="1"/>
    <xf numFmtId="0" fontId="0" fillId="0" borderId="4" xfId="0" applyBorder="1"/>
    <xf numFmtId="0" fontId="0" fillId="5" borderId="4" xfId="0" applyFill="1" applyBorder="1"/>
    <xf numFmtId="0" fontId="0" fillId="5" borderId="12" xfId="0" applyFill="1" applyBorder="1"/>
    <xf numFmtId="0" fontId="0" fillId="5" borderId="11" xfId="0" applyFill="1" applyBorder="1"/>
    <xf numFmtId="0" fontId="0" fillId="5" borderId="2" xfId="0" applyFill="1" applyBorder="1"/>
    <xf numFmtId="0" fontId="3" fillId="5" borderId="1" xfId="0" applyFont="1" applyFill="1" applyBorder="1"/>
    <xf numFmtId="0" fontId="0" fillId="5" borderId="5" xfId="0" applyFill="1" applyBorder="1"/>
    <xf numFmtId="0" fontId="0" fillId="0" borderId="8" xfId="0" applyBorder="1"/>
    <xf numFmtId="3" fontId="0" fillId="0" borderId="4" xfId="0" applyNumberFormat="1" applyBorder="1"/>
    <xf numFmtId="0" fontId="0" fillId="0" borderId="5" xfId="0" applyBorder="1"/>
    <xf numFmtId="0" fontId="0" fillId="0" borderId="3" xfId="0" applyBorder="1"/>
    <xf numFmtId="0" fontId="0" fillId="0" borderId="1" xfId="0" applyBorder="1"/>
    <xf numFmtId="0" fontId="0" fillId="5" borderId="1" xfId="0" applyFill="1" applyBorder="1" applyAlignment="1">
      <alignment horizontal="center"/>
    </xf>
    <xf numFmtId="0" fontId="0" fillId="0" borderId="12" xfId="0" applyBorder="1"/>
    <xf numFmtId="10" fontId="3" fillId="3" borderId="9" xfId="0" applyNumberFormat="1" applyFont="1" applyFill="1" applyBorder="1" applyAlignment="1">
      <alignment horizontal="right"/>
    </xf>
    <xf numFmtId="0" fontId="0" fillId="5" borderId="6" xfId="0" applyFill="1" applyBorder="1"/>
    <xf numFmtId="3" fontId="3" fillId="5" borderId="6" xfId="0" applyNumberFormat="1" applyFont="1" applyFill="1" applyBorder="1"/>
    <xf numFmtId="3" fontId="7" fillId="5" borderId="14" xfId="0" applyNumberFormat="1" applyFont="1" applyFill="1" applyBorder="1"/>
    <xf numFmtId="0" fontId="0" fillId="5" borderId="3" xfId="0" applyFill="1" applyBorder="1" applyAlignment="1">
      <alignment horizontal="center"/>
    </xf>
    <xf numFmtId="0" fontId="3" fillId="5" borderId="2" xfId="0" applyFont="1" applyFill="1" applyBorder="1" applyAlignment="1">
      <alignment horizontal="center"/>
    </xf>
    <xf numFmtId="3" fontId="3" fillId="5" borderId="1" xfId="0" applyNumberFormat="1" applyFont="1" applyFill="1" applyBorder="1"/>
    <xf numFmtId="0" fontId="0" fillId="0" borderId="14" xfId="0" applyBorder="1"/>
    <xf numFmtId="167" fontId="3" fillId="0" borderId="5" xfId="0" applyNumberFormat="1" applyFont="1" applyBorder="1"/>
    <xf numFmtId="167" fontId="0" fillId="0" borderId="5" xfId="0" applyNumberFormat="1" applyBorder="1"/>
    <xf numFmtId="10" fontId="0" fillId="0" borderId="0" xfId="0" applyNumberFormat="1"/>
    <xf numFmtId="3" fontId="8" fillId="0" borderId="0" xfId="0" applyNumberFormat="1" applyFont="1" applyAlignment="1">
      <alignment horizontal="right" vertical="center"/>
    </xf>
    <xf numFmtId="0" fontId="8" fillId="0" borderId="0" xfId="0" applyFont="1" applyAlignment="1">
      <alignment horizontal="right" vertical="center"/>
    </xf>
    <xf numFmtId="169" fontId="3" fillId="0" borderId="0" xfId="0" applyNumberFormat="1" applyFont="1"/>
    <xf numFmtId="170" fontId="2" fillId="2" borderId="7" xfId="0" applyNumberFormat="1" applyFont="1" applyFill="1" applyBorder="1"/>
    <xf numFmtId="3" fontId="2" fillId="0" borderId="4" xfId="0" applyNumberFormat="1" applyFont="1" applyBorder="1"/>
    <xf numFmtId="3" fontId="0" fillId="3" borderId="3" xfId="0" applyNumberFormat="1" applyFill="1" applyBorder="1"/>
    <xf numFmtId="3" fontId="0" fillId="3" borderId="1" xfId="0" applyNumberFormat="1" applyFill="1" applyBorder="1"/>
    <xf numFmtId="0" fontId="0" fillId="0" borderId="15" xfId="0" applyBorder="1"/>
    <xf numFmtId="169" fontId="0" fillId="0" borderId="0" xfId="0" applyNumberFormat="1"/>
    <xf numFmtId="166" fontId="0" fillId="0" borderId="9" xfId="0" applyNumberFormat="1" applyBorder="1"/>
    <xf numFmtId="10" fontId="0" fillId="0" borderId="9" xfId="0" applyNumberFormat="1" applyBorder="1"/>
    <xf numFmtId="3" fontId="0" fillId="0" borderId="16" xfId="0" applyNumberFormat="1" applyBorder="1"/>
    <xf numFmtId="0" fontId="0" fillId="0" borderId="17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8" xfId="0" applyBorder="1"/>
    <xf numFmtId="0" fontId="3" fillId="5" borderId="19" xfId="0" applyFont="1" applyFill="1" applyBorder="1" applyAlignment="1">
      <alignment horizontal="center"/>
    </xf>
    <xf numFmtId="0" fontId="3" fillId="5" borderId="19" xfId="0" applyFont="1" applyFill="1" applyBorder="1"/>
    <xf numFmtId="166" fontId="3" fillId="5" borderId="19" xfId="0" applyNumberFormat="1" applyFont="1" applyFill="1" applyBorder="1"/>
    <xf numFmtId="3" fontId="3" fillId="5" borderId="19" xfId="0" applyNumberFormat="1" applyFont="1" applyFill="1" applyBorder="1"/>
    <xf numFmtId="3" fontId="3" fillId="5" borderId="19" xfId="0" applyNumberFormat="1" applyFont="1" applyFill="1" applyBorder="1" applyAlignment="1">
      <alignment horizontal="center"/>
    </xf>
    <xf numFmtId="0" fontId="0" fillId="5" borderId="20" xfId="0" applyFill="1" applyBorder="1" applyAlignment="1">
      <alignment horizontal="center"/>
    </xf>
    <xf numFmtId="0" fontId="3" fillId="5" borderId="0" xfId="0" applyFont="1" applyFill="1" applyAlignment="1">
      <alignment horizontal="center"/>
    </xf>
    <xf numFmtId="0" fontId="0" fillId="5" borderId="4" xfId="0" applyFill="1" applyBorder="1" applyAlignment="1">
      <alignment horizontal="center"/>
    </xf>
    <xf numFmtId="0" fontId="0" fillId="5" borderId="13" xfId="0" applyFill="1" applyBorder="1" applyAlignment="1">
      <alignment horizontal="center"/>
    </xf>
    <xf numFmtId="3" fontId="9" fillId="0" borderId="0" xfId="0" applyNumberFormat="1" applyFont="1" applyAlignment="1">
      <alignment horizontal="center" wrapText="1"/>
    </xf>
    <xf numFmtId="0" fontId="9" fillId="0" borderId="14" xfId="0" applyFont="1" applyBorder="1" applyAlignment="1">
      <alignment horizontal="left"/>
    </xf>
    <xf numFmtId="0" fontId="0" fillId="5" borderId="14" xfId="0" applyFill="1" applyBorder="1"/>
    <xf numFmtId="0" fontId="0" fillId="5" borderId="5" xfId="0" applyFill="1" applyBorder="1" applyAlignment="1">
      <alignment horizontal="center"/>
    </xf>
    <xf numFmtId="165" fontId="0" fillId="0" borderId="2" xfId="1" applyNumberFormat="1" applyFont="1" applyBorder="1"/>
    <xf numFmtId="0" fontId="0" fillId="0" borderId="2" xfId="0" applyBorder="1" applyAlignment="1">
      <alignment horizontal="center"/>
    </xf>
    <xf numFmtId="0" fontId="3" fillId="0" borderId="2" xfId="0" applyFont="1" applyBorder="1"/>
    <xf numFmtId="0" fontId="0" fillId="0" borderId="2" xfId="0" applyBorder="1"/>
    <xf numFmtId="166" fontId="0" fillId="5" borderId="13" xfId="0" applyNumberFormat="1" applyFill="1" applyBorder="1"/>
    <xf numFmtId="0" fontId="3" fillId="0" borderId="11" xfId="0" applyFont="1" applyBorder="1" applyAlignment="1">
      <alignment horizontal="center"/>
    </xf>
    <xf numFmtId="166" fontId="0" fillId="0" borderId="6" xfId="0" applyNumberFormat="1" applyBorder="1"/>
    <xf numFmtId="8" fontId="0" fillId="0" borderId="6" xfId="0" applyNumberFormat="1" applyBorder="1"/>
    <xf numFmtId="166" fontId="3" fillId="0" borderId="14" xfId="0" applyNumberFormat="1" applyFont="1" applyBorder="1"/>
    <xf numFmtId="6" fontId="3" fillId="3" borderId="7" xfId="0" applyNumberFormat="1" applyFont="1" applyFill="1" applyBorder="1"/>
    <xf numFmtId="166" fontId="3" fillId="0" borderId="4" xfId="0" applyNumberFormat="1" applyFont="1" applyBorder="1"/>
    <xf numFmtId="3" fontId="0" fillId="4" borderId="7" xfId="0" applyNumberFormat="1" applyFill="1" applyBorder="1"/>
    <xf numFmtId="0" fontId="0" fillId="5" borderId="1" xfId="0" applyFill="1" applyBorder="1"/>
    <xf numFmtId="166" fontId="0" fillId="6" borderId="5" xfId="0" applyNumberFormat="1" applyFill="1" applyBorder="1"/>
    <xf numFmtId="0" fontId="0" fillId="6" borderId="6" xfId="0" applyFill="1" applyBorder="1" applyAlignment="1">
      <alignment horizontal="left"/>
    </xf>
    <xf numFmtId="0" fontId="3" fillId="6" borderId="6" xfId="0" applyFont="1" applyFill="1" applyBorder="1" applyAlignment="1">
      <alignment horizontal="left"/>
    </xf>
    <xf numFmtId="0" fontId="0" fillId="6" borderId="14" xfId="0" applyFill="1" applyBorder="1"/>
    <xf numFmtId="0" fontId="0" fillId="6" borderId="0" xfId="0" applyFill="1"/>
    <xf numFmtId="0" fontId="0" fillId="6" borderId="4" xfId="0" applyFill="1" applyBorder="1"/>
    <xf numFmtId="166" fontId="0" fillId="6" borderId="3" xfId="0" applyNumberFormat="1" applyFill="1" applyBorder="1"/>
    <xf numFmtId="0" fontId="0" fillId="6" borderId="2" xfId="0" applyFill="1" applyBorder="1"/>
    <xf numFmtId="0" fontId="3" fillId="6" borderId="2" xfId="0" applyFont="1" applyFill="1" applyBorder="1"/>
    <xf numFmtId="0" fontId="0" fillId="6" borderId="1" xfId="0" applyFill="1" applyBorder="1"/>
    <xf numFmtId="0" fontId="14" fillId="6" borderId="2" xfId="0" applyFont="1" applyFill="1" applyBorder="1"/>
    <xf numFmtId="169" fontId="3" fillId="3" borderId="7" xfId="0" applyNumberFormat="1" applyFont="1" applyFill="1" applyBorder="1"/>
    <xf numFmtId="166" fontId="3" fillId="7" borderId="10" xfId="0" applyNumberFormat="1" applyFont="1" applyFill="1" applyBorder="1"/>
    <xf numFmtId="166" fontId="3" fillId="7" borderId="7" xfId="0" applyNumberFormat="1" applyFont="1" applyFill="1" applyBorder="1"/>
    <xf numFmtId="164" fontId="3" fillId="7" borderId="7" xfId="2" applyNumberFormat="1" applyFont="1" applyFill="1" applyBorder="1"/>
    <xf numFmtId="0" fontId="14" fillId="6" borderId="0" xfId="0" applyFont="1" applyFill="1"/>
    <xf numFmtId="3" fontId="3" fillId="3" borderId="7" xfId="0" applyNumberFormat="1" applyFont="1" applyFill="1" applyBorder="1"/>
    <xf numFmtId="10" fontId="3" fillId="3" borderId="7" xfId="0" applyNumberFormat="1" applyFont="1" applyFill="1" applyBorder="1" applyAlignment="1">
      <alignment horizontal="right"/>
    </xf>
    <xf numFmtId="166" fontId="3" fillId="9" borderId="7" xfId="0" applyNumberFormat="1" applyFont="1" applyFill="1" applyBorder="1" applyAlignment="1">
      <alignment horizontal="right"/>
    </xf>
    <xf numFmtId="10" fontId="2" fillId="9" borderId="7" xfId="0" applyNumberFormat="1" applyFont="1" applyFill="1" applyBorder="1"/>
    <xf numFmtId="0" fontId="3" fillId="0" borderId="21" xfId="0" applyFont="1" applyBorder="1" applyAlignment="1">
      <alignment horizontal="center"/>
    </xf>
    <xf numFmtId="166" fontId="3" fillId="7" borderId="22" xfId="0" applyNumberFormat="1" applyFont="1" applyFill="1" applyBorder="1"/>
    <xf numFmtId="166" fontId="3" fillId="8" borderId="22" xfId="0" applyNumberFormat="1" applyFont="1" applyFill="1" applyBorder="1"/>
    <xf numFmtId="166" fontId="3" fillId="2" borderId="22" xfId="0" applyNumberFormat="1" applyFont="1" applyFill="1" applyBorder="1"/>
    <xf numFmtId="0" fontId="3" fillId="4" borderId="22" xfId="0" applyFont="1" applyFill="1" applyBorder="1"/>
    <xf numFmtId="0" fontId="3" fillId="9" borderId="23" xfId="0" applyFont="1" applyFill="1" applyBorder="1"/>
    <xf numFmtId="0" fontId="0" fillId="6" borderId="2" xfId="0" applyFill="1" applyBorder="1"/>
    <xf numFmtId="0" fontId="0" fillId="0" borderId="2" xfId="0" applyBorder="1"/>
    <xf numFmtId="0" fontId="0" fillId="0" borderId="0" xfId="0"/>
    <xf numFmtId="0" fontId="13" fillId="6" borderId="6" xfId="0" applyFont="1" applyFill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1" fillId="6" borderId="6" xfId="0" applyFont="1" applyFill="1" applyBorder="1" applyAlignment="1">
      <alignment horizontal="center"/>
    </xf>
    <xf numFmtId="0" fontId="10" fillId="0" borderId="6" xfId="0" applyFont="1" applyBorder="1" applyAlignment="1">
      <alignment horizontal="center"/>
    </xf>
    <xf numFmtId="166" fontId="3" fillId="0" borderId="0" xfId="0" applyNumberFormat="1" applyFont="1" applyFill="1" applyBorder="1"/>
    <xf numFmtId="166" fontId="0" fillId="0" borderId="0" xfId="0" applyNumberFormat="1" applyFill="1" applyBorder="1"/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9" fontId="0" fillId="0" borderId="0" xfId="0" applyNumberFormat="1" applyFill="1" applyBorder="1" applyAlignment="1">
      <alignment horizontal="center"/>
    </xf>
    <xf numFmtId="166" fontId="0" fillId="0" borderId="0" xfId="0" applyNumberForma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164" fontId="0" fillId="0" borderId="0" xfId="0" applyNumberFormat="1" applyFill="1" applyBorder="1"/>
    <xf numFmtId="0" fontId="3" fillId="0" borderId="0" xfId="0" applyFont="1" applyFill="1" applyBorder="1"/>
    <xf numFmtId="9" fontId="3" fillId="0" borderId="0" xfId="0" applyNumberFormat="1" applyFont="1" applyFill="1" applyBorder="1"/>
    <xf numFmtId="3" fontId="0" fillId="0" borderId="0" xfId="0" applyNumberFormat="1" applyFill="1" applyBorder="1"/>
    <xf numFmtId="10" fontId="6" fillId="0" borderId="0" xfId="0" applyNumberFormat="1" applyFont="1" applyFill="1" applyBorder="1"/>
    <xf numFmtId="166" fontId="6" fillId="0" borderId="0" xfId="0" applyNumberFormat="1" applyFont="1" applyFill="1" applyBorder="1"/>
    <xf numFmtId="167" fontId="6" fillId="0" borderId="0" xfId="0" applyNumberFormat="1" applyFont="1" applyFill="1" applyBorder="1"/>
    <xf numFmtId="10" fontId="3" fillId="0" borderId="0" xfId="0" applyNumberFormat="1" applyFont="1" applyFill="1" applyBorder="1"/>
    <xf numFmtId="167" fontId="3" fillId="0" borderId="0" xfId="0" applyNumberFormat="1" applyFont="1" applyFill="1" applyBorder="1"/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D6A9F1"/>
      <color rgb="FFC88BED"/>
      <color rgb="FFF7A7F3"/>
      <color rgb="FFF375ED"/>
      <color rgb="FF7BCFF5"/>
      <color rgb="FF00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301892</xdr:colOff>
      <xdr:row>1</xdr:row>
      <xdr:rowOff>83766</xdr:rowOff>
    </xdr:from>
    <xdr:to>
      <xdr:col>11</xdr:col>
      <xdr:colOff>996338</xdr:colOff>
      <xdr:row>4</xdr:row>
      <xdr:rowOff>941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4073" y="225628"/>
          <a:ext cx="1789821" cy="5098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P51"/>
  <sheetViews>
    <sheetView tabSelected="1" zoomScale="122" zoomScaleNormal="122" workbookViewId="0">
      <selection activeCell="Q28" sqref="Q28"/>
    </sheetView>
  </sheetViews>
  <sheetFormatPr baseColWidth="10" defaultColWidth="9.1640625" defaultRowHeight="15" x14ac:dyDescent="0.2"/>
  <cols>
    <col min="1" max="2" width="1.1640625" customWidth="1"/>
    <col min="3" max="3" width="10.6640625" customWidth="1"/>
    <col min="4" max="4" width="10.33203125" customWidth="1"/>
    <col min="5" max="5" width="14.33203125" customWidth="1"/>
    <col min="6" max="6" width="13.5" customWidth="1"/>
    <col min="7" max="7" width="3.1640625" customWidth="1"/>
    <col min="8" max="8" width="16.5" customWidth="1"/>
    <col min="9" max="9" width="13.83203125" customWidth="1"/>
    <col min="10" max="10" width="14.1640625" customWidth="1"/>
    <col min="11" max="11" width="12.5" customWidth="1"/>
    <col min="12" max="12" width="15" customWidth="1"/>
    <col min="13" max="13" width="1.1640625" style="1" customWidth="1"/>
    <col min="14" max="14" width="2.5" customWidth="1"/>
  </cols>
  <sheetData>
    <row r="1" spans="2:16" ht="11.25" customHeight="1" x14ac:dyDescent="0.2"/>
    <row r="2" spans="2:16" ht="16" x14ac:dyDescent="0.2">
      <c r="B2" s="121"/>
      <c r="C2" s="122"/>
      <c r="D2" s="120"/>
      <c r="E2" s="119"/>
      <c r="F2" s="119"/>
      <c r="G2" s="119"/>
      <c r="H2" s="119"/>
      <c r="I2" s="119"/>
      <c r="J2" s="138"/>
      <c r="K2" s="139"/>
      <c r="L2" s="139"/>
      <c r="M2" s="118"/>
    </row>
    <row r="3" spans="2:16" ht="16" x14ac:dyDescent="0.2">
      <c r="B3" s="117"/>
      <c r="C3" s="127" t="s">
        <v>48</v>
      </c>
      <c r="D3" s="116"/>
      <c r="E3" s="116"/>
      <c r="F3" s="116"/>
      <c r="G3" s="116"/>
      <c r="H3" s="116"/>
      <c r="I3" s="116"/>
      <c r="J3" s="140"/>
      <c r="K3" s="140"/>
      <c r="L3" s="140"/>
      <c r="M3" s="112"/>
    </row>
    <row r="4" spans="2:16" ht="15" customHeight="1" x14ac:dyDescent="0.25">
      <c r="B4" s="115"/>
      <c r="C4" s="114"/>
      <c r="D4" s="113"/>
      <c r="E4" s="113"/>
      <c r="F4" s="113"/>
      <c r="G4" s="113"/>
      <c r="H4" s="113"/>
      <c r="I4" s="141" t="s">
        <v>39</v>
      </c>
      <c r="J4" s="142"/>
      <c r="K4" s="143"/>
      <c r="L4" s="144"/>
      <c r="M4" s="112"/>
    </row>
    <row r="5" spans="2:16" ht="15" customHeight="1" x14ac:dyDescent="0.2">
      <c r="B5" s="111"/>
      <c r="C5" s="43" t="s">
        <v>38</v>
      </c>
      <c r="D5" s="102"/>
      <c r="E5" s="3">
        <v>22.5</v>
      </c>
      <c r="F5" s="102"/>
      <c r="G5" s="102"/>
      <c r="H5" s="43" t="s">
        <v>37</v>
      </c>
      <c r="I5" s="110">
        <v>100000</v>
      </c>
      <c r="J5" s="102"/>
      <c r="K5" s="102"/>
      <c r="L5" s="59"/>
      <c r="M5" s="19"/>
    </row>
    <row r="6" spans="2:16" ht="15" customHeight="1" x14ac:dyDescent="0.2">
      <c r="B6" s="47"/>
      <c r="C6" s="109" t="s">
        <v>36</v>
      </c>
      <c r="E6" s="128">
        <f>E5*I5</f>
        <v>2250000</v>
      </c>
      <c r="H6" s="24" t="s">
        <v>35</v>
      </c>
      <c r="I6" s="123">
        <f>J13/E6</f>
        <v>5.7263603735411887E-2</v>
      </c>
      <c r="J6" s="1"/>
      <c r="K6" s="4" t="s">
        <v>34</v>
      </c>
      <c r="L6" s="108">
        <f>I6*E6</f>
        <v>128843.10840467675</v>
      </c>
      <c r="M6" s="19"/>
    </row>
    <row r="7" spans="2:16" ht="15" customHeight="1" x14ac:dyDescent="0.2">
      <c r="B7" s="97"/>
      <c r="C7" s="107" t="s">
        <v>33</v>
      </c>
      <c r="D7" s="37"/>
      <c r="E7" s="2">
        <f>E8*12</f>
        <v>9000</v>
      </c>
      <c r="F7" s="37"/>
      <c r="G7" s="37"/>
      <c r="H7" s="14"/>
      <c r="I7" s="106"/>
      <c r="J7" s="105"/>
      <c r="K7" s="37"/>
      <c r="L7" s="104"/>
      <c r="M7" s="103"/>
    </row>
    <row r="8" spans="2:16" s="84" customFormat="1" x14ac:dyDescent="0.2">
      <c r="B8" s="58"/>
      <c r="C8" s="43" t="s">
        <v>32</v>
      </c>
      <c r="D8" s="101"/>
      <c r="E8" s="125">
        <v>750</v>
      </c>
      <c r="F8" s="102"/>
      <c r="G8" s="102"/>
      <c r="H8" s="43" t="s">
        <v>31</v>
      </c>
      <c r="I8" s="101"/>
      <c r="J8" s="100"/>
      <c r="K8" s="99"/>
      <c r="L8" s="130">
        <f>IF((L6*0.1&gt;10000),(L6*0.1),10000)</f>
        <v>12884.310840467675</v>
      </c>
      <c r="M8" s="98"/>
    </row>
    <row r="9" spans="2:16" s="84" customFormat="1" x14ac:dyDescent="0.2">
      <c r="B9" s="97"/>
      <c r="C9" s="14" t="s">
        <v>30</v>
      </c>
      <c r="D9" s="4"/>
      <c r="E9" s="126">
        <v>0.03</v>
      </c>
      <c r="F9"/>
      <c r="G9"/>
      <c r="H9" s="96" t="s">
        <v>41</v>
      </c>
      <c r="I9" s="95"/>
      <c r="L9" s="124">
        <v>12622</v>
      </c>
      <c r="M9" s="94"/>
    </row>
    <row r="10" spans="2:16" x14ac:dyDescent="0.2">
      <c r="B10" s="93"/>
      <c r="C10" s="92"/>
      <c r="D10" s="65" t="s">
        <v>29</v>
      </c>
      <c r="E10" s="65" t="s">
        <v>28</v>
      </c>
      <c r="F10" s="65" t="s">
        <v>27</v>
      </c>
      <c r="G10" s="65"/>
      <c r="H10" s="27"/>
      <c r="I10" s="27"/>
      <c r="J10" s="27"/>
      <c r="K10" s="27"/>
      <c r="L10" s="92"/>
      <c r="M10" s="52"/>
    </row>
    <row r="11" spans="2:16" ht="16" thickBot="1" x14ac:dyDescent="0.25">
      <c r="B11" s="91"/>
      <c r="C11" s="86" t="s">
        <v>26</v>
      </c>
      <c r="D11" s="86" t="s">
        <v>25</v>
      </c>
      <c r="E11" s="86" t="s">
        <v>24</v>
      </c>
      <c r="F11" s="90" t="s">
        <v>24</v>
      </c>
      <c r="G11" s="86"/>
      <c r="H11" s="89" t="s">
        <v>23</v>
      </c>
      <c r="I11" s="87" t="s">
        <v>19</v>
      </c>
      <c r="J11" s="88" t="s">
        <v>22</v>
      </c>
      <c r="K11" s="87"/>
      <c r="L11" s="86"/>
      <c r="M11" s="52"/>
    </row>
    <row r="12" spans="2:16" x14ac:dyDescent="0.2">
      <c r="B12" s="47"/>
      <c r="C12" s="85"/>
      <c r="E12" s="84" t="s">
        <v>0</v>
      </c>
      <c r="F12" s="83" t="s">
        <v>21</v>
      </c>
      <c r="H12" s="82" t="s">
        <v>20</v>
      </c>
      <c r="I12" s="81">
        <v>0</v>
      </c>
      <c r="J12" s="80">
        <f>((((NPV(I12,F$14:F$42)+F$13))+(NPV(I12,F$13:F$42)))/2)+L$9</f>
        <v>440800.74135689833</v>
      </c>
      <c r="K12" s="79"/>
      <c r="L12" s="78"/>
      <c r="M12" s="52"/>
    </row>
    <row r="13" spans="2:16" ht="16" x14ac:dyDescent="0.2">
      <c r="B13" s="47"/>
      <c r="C13" s="57">
        <v>1</v>
      </c>
      <c r="D13" s="56">
        <v>2023</v>
      </c>
      <c r="E13" s="77">
        <f>E8</f>
        <v>750</v>
      </c>
      <c r="F13" s="76">
        <f t="shared" ref="F13:F42" si="0">E13*12</f>
        <v>9000</v>
      </c>
      <c r="H13" s="75" t="s">
        <v>19</v>
      </c>
      <c r="I13" s="131">
        <v>0.1</v>
      </c>
      <c r="J13" s="74">
        <f>((((NPV(I13,F$14:F$42)+F$13))+(NPV(I13,F$13:F$42)))/2)+L$9</f>
        <v>128843.10840467675</v>
      </c>
      <c r="K13" s="73"/>
      <c r="L13" s="55"/>
      <c r="M13" s="52"/>
      <c r="O13" s="72"/>
      <c r="P13" s="71"/>
    </row>
    <row r="14" spans="2:16" x14ac:dyDescent="0.2">
      <c r="B14" s="47"/>
      <c r="C14" s="46">
        <f t="shared" ref="C14:C42" si="1">+C13+1</f>
        <v>2</v>
      </c>
      <c r="D14">
        <f t="shared" ref="D14:D42" si="2">+D13+1</f>
        <v>2024</v>
      </c>
      <c r="E14" s="45">
        <f t="shared" ref="E14:E42" si="3">E13*(1+E$9)</f>
        <v>772.5</v>
      </c>
      <c r="F14" s="44">
        <f t="shared" si="0"/>
        <v>9270</v>
      </c>
      <c r="H14" s="54"/>
      <c r="I14" s="70"/>
      <c r="J14" s="1"/>
      <c r="K14" s="5"/>
      <c r="L14" s="55"/>
      <c r="M14" s="52"/>
    </row>
    <row r="15" spans="2:16" x14ac:dyDescent="0.2">
      <c r="B15" s="47"/>
      <c r="C15" s="46">
        <f t="shared" si="1"/>
        <v>3</v>
      </c>
      <c r="D15">
        <f t="shared" si="2"/>
        <v>2025</v>
      </c>
      <c r="E15" s="45">
        <f t="shared" si="3"/>
        <v>795.67500000000007</v>
      </c>
      <c r="F15" s="44">
        <f t="shared" si="0"/>
        <v>9548.1</v>
      </c>
      <c r="H15" s="46" t="s">
        <v>18</v>
      </c>
      <c r="J15" s="1"/>
      <c r="L15" s="69"/>
      <c r="M15" s="52"/>
    </row>
    <row r="16" spans="2:16" x14ac:dyDescent="0.2">
      <c r="B16" s="47"/>
      <c r="C16" s="46">
        <f t="shared" si="1"/>
        <v>4</v>
      </c>
      <c r="D16">
        <f t="shared" si="2"/>
        <v>2026</v>
      </c>
      <c r="E16" s="45">
        <f t="shared" si="3"/>
        <v>819.54525000000012</v>
      </c>
      <c r="F16" s="44">
        <f t="shared" si="0"/>
        <v>9834.5430000000015</v>
      </c>
      <c r="H16" s="46" t="s">
        <v>17</v>
      </c>
      <c r="J16" s="1"/>
      <c r="L16" s="69"/>
      <c r="M16" s="52"/>
    </row>
    <row r="17" spans="2:14" x14ac:dyDescent="0.2">
      <c r="B17" s="47"/>
      <c r="C17" s="46">
        <f t="shared" si="1"/>
        <v>5</v>
      </c>
      <c r="D17">
        <f t="shared" si="2"/>
        <v>2027</v>
      </c>
      <c r="E17" s="45">
        <f t="shared" si="3"/>
        <v>844.1316075000002</v>
      </c>
      <c r="F17" s="44">
        <f t="shared" si="0"/>
        <v>10129.579290000001</v>
      </c>
      <c r="H17" s="54" t="s">
        <v>16</v>
      </c>
      <c r="J17" s="1"/>
      <c r="L17" s="69"/>
      <c r="M17" s="52"/>
    </row>
    <row r="18" spans="2:14" x14ac:dyDescent="0.2">
      <c r="B18" s="47"/>
      <c r="C18" s="46">
        <f t="shared" si="1"/>
        <v>6</v>
      </c>
      <c r="D18">
        <f t="shared" si="2"/>
        <v>2028</v>
      </c>
      <c r="E18" s="45">
        <f t="shared" si="3"/>
        <v>869.45555572500018</v>
      </c>
      <c r="F18" s="44">
        <f t="shared" si="0"/>
        <v>10433.466668700003</v>
      </c>
      <c r="H18" s="54" t="s">
        <v>15</v>
      </c>
      <c r="J18" s="1"/>
      <c r="L18" s="68"/>
      <c r="M18" s="52"/>
    </row>
    <row r="19" spans="2:14" x14ac:dyDescent="0.2">
      <c r="B19" s="47"/>
      <c r="C19" s="46">
        <f t="shared" si="1"/>
        <v>7</v>
      </c>
      <c r="D19">
        <f t="shared" si="2"/>
        <v>2029</v>
      </c>
      <c r="E19" s="45">
        <f t="shared" si="3"/>
        <v>895.53922239675023</v>
      </c>
      <c r="F19" s="44">
        <f t="shared" si="0"/>
        <v>10746.470668761003</v>
      </c>
      <c r="H19" s="54" t="s">
        <v>14</v>
      </c>
      <c r="L19" s="55"/>
      <c r="M19" s="52"/>
    </row>
    <row r="20" spans="2:14" x14ac:dyDescent="0.2">
      <c r="B20" s="47"/>
      <c r="C20" s="46">
        <f t="shared" si="1"/>
        <v>8</v>
      </c>
      <c r="D20">
        <f t="shared" si="2"/>
        <v>2030</v>
      </c>
      <c r="E20" s="45">
        <f t="shared" si="3"/>
        <v>922.40539906865274</v>
      </c>
      <c r="F20" s="44">
        <f t="shared" si="0"/>
        <v>11068.864788823834</v>
      </c>
      <c r="H20" s="67"/>
      <c r="L20" s="53"/>
      <c r="M20" s="52"/>
    </row>
    <row r="21" spans="2:14" x14ac:dyDescent="0.2">
      <c r="B21" s="47"/>
      <c r="C21" s="46">
        <f t="shared" si="1"/>
        <v>9</v>
      </c>
      <c r="D21">
        <f t="shared" si="2"/>
        <v>2031</v>
      </c>
      <c r="E21" s="45">
        <f t="shared" si="3"/>
        <v>950.07756104071234</v>
      </c>
      <c r="F21" s="44">
        <f t="shared" si="0"/>
        <v>11400.930732488549</v>
      </c>
      <c r="H21" s="66" t="s">
        <v>13</v>
      </c>
      <c r="I21" s="65"/>
      <c r="J21" s="50"/>
      <c r="K21" s="64"/>
      <c r="L21" s="129">
        <f>L9/J13</f>
        <v>9.7964106550085736E-2</v>
      </c>
      <c r="M21" s="52"/>
    </row>
    <row r="22" spans="2:14" x14ac:dyDescent="0.2">
      <c r="B22" s="47"/>
      <c r="C22" s="46">
        <f t="shared" si="1"/>
        <v>10</v>
      </c>
      <c r="D22">
        <f t="shared" si="2"/>
        <v>2032</v>
      </c>
      <c r="E22" s="45">
        <f t="shared" si="3"/>
        <v>978.57988787193369</v>
      </c>
      <c r="F22" s="44">
        <f t="shared" si="0"/>
        <v>11742.958654463204</v>
      </c>
      <c r="H22" s="63" t="s">
        <v>12</v>
      </c>
      <c r="I22" s="62"/>
      <c r="J22" s="61"/>
      <c r="K22" s="9"/>
      <c r="L22" s="60">
        <f>E7/J13</f>
        <v>6.9852397318235754E-2</v>
      </c>
      <c r="M22" s="52"/>
    </row>
    <row r="23" spans="2:14" x14ac:dyDescent="0.2">
      <c r="B23" s="47"/>
      <c r="C23" s="46">
        <f t="shared" si="1"/>
        <v>11</v>
      </c>
      <c r="D23">
        <f t="shared" si="2"/>
        <v>2033</v>
      </c>
      <c r="E23" s="45">
        <f t="shared" si="3"/>
        <v>1007.9372845080917</v>
      </c>
      <c r="F23" s="44">
        <f t="shared" si="0"/>
        <v>12095.247414097101</v>
      </c>
      <c r="H23" s="7"/>
      <c r="I23" s="7"/>
      <c r="J23" s="7"/>
      <c r="K23" s="1"/>
      <c r="L23" s="56"/>
      <c r="M23" s="52"/>
    </row>
    <row r="24" spans="2:14" x14ac:dyDescent="0.2">
      <c r="B24" s="47"/>
      <c r="C24" s="46">
        <f t="shared" si="1"/>
        <v>12</v>
      </c>
      <c r="D24">
        <f t="shared" si="2"/>
        <v>2034</v>
      </c>
      <c r="E24" s="45">
        <f t="shared" si="3"/>
        <v>1038.1754030433344</v>
      </c>
      <c r="F24" s="44">
        <f t="shared" si="0"/>
        <v>12458.104836520013</v>
      </c>
      <c r="H24" s="145"/>
      <c r="I24" s="145"/>
      <c r="J24" s="145"/>
      <c r="K24" s="146"/>
      <c r="L24" s="145"/>
      <c r="M24" s="52"/>
    </row>
    <row r="25" spans="2:14" x14ac:dyDescent="0.2">
      <c r="B25" s="47"/>
      <c r="C25" s="46">
        <f t="shared" si="1"/>
        <v>13</v>
      </c>
      <c r="D25">
        <f t="shared" si="2"/>
        <v>2035</v>
      </c>
      <c r="E25" s="45">
        <f t="shared" si="3"/>
        <v>1069.3206651346345</v>
      </c>
      <c r="F25" s="44">
        <f t="shared" si="0"/>
        <v>12831.847981615614</v>
      </c>
      <c r="H25" s="145"/>
      <c r="I25" s="145"/>
      <c r="J25" s="145"/>
      <c r="K25" s="146"/>
      <c r="L25" s="147"/>
      <c r="M25" s="52"/>
    </row>
    <row r="26" spans="2:14" x14ac:dyDescent="0.2">
      <c r="B26" s="47"/>
      <c r="C26" s="46">
        <f t="shared" si="1"/>
        <v>14</v>
      </c>
      <c r="D26">
        <f t="shared" si="2"/>
        <v>2036</v>
      </c>
      <c r="E26" s="45">
        <f t="shared" si="3"/>
        <v>1101.4002850886736</v>
      </c>
      <c r="F26" s="44">
        <f t="shared" si="0"/>
        <v>13216.803421064084</v>
      </c>
      <c r="H26" s="148"/>
      <c r="I26" s="149"/>
      <c r="J26" s="149"/>
      <c r="K26" s="150"/>
      <c r="L26" s="151"/>
      <c r="M26" s="52"/>
      <c r="N26" s="1"/>
    </row>
    <row r="27" spans="2:14" x14ac:dyDescent="0.2">
      <c r="B27" s="47"/>
      <c r="C27" s="46">
        <f t="shared" si="1"/>
        <v>15</v>
      </c>
      <c r="D27">
        <f t="shared" si="2"/>
        <v>2037</v>
      </c>
      <c r="E27" s="45">
        <f t="shared" si="3"/>
        <v>1134.4422936413339</v>
      </c>
      <c r="F27" s="44">
        <f t="shared" si="0"/>
        <v>13613.307523696007</v>
      </c>
      <c r="H27" s="148"/>
      <c r="I27" s="149"/>
      <c r="J27" s="149"/>
      <c r="K27" s="150"/>
      <c r="L27" s="151"/>
      <c r="M27" s="52"/>
      <c r="N27" s="1"/>
    </row>
    <row r="28" spans="2:14" x14ac:dyDescent="0.2">
      <c r="B28" s="47"/>
      <c r="C28" s="46">
        <f t="shared" si="1"/>
        <v>16</v>
      </c>
      <c r="D28">
        <f t="shared" si="2"/>
        <v>2038</v>
      </c>
      <c r="E28" s="45">
        <f t="shared" si="3"/>
        <v>1168.475562450574</v>
      </c>
      <c r="F28" s="44">
        <f t="shared" si="0"/>
        <v>14021.706749406887</v>
      </c>
      <c r="H28" s="146"/>
      <c r="I28" s="146"/>
      <c r="J28" s="146"/>
      <c r="K28" s="152"/>
      <c r="L28" s="145"/>
      <c r="M28" s="19"/>
      <c r="N28" s="1"/>
    </row>
    <row r="29" spans="2:14" x14ac:dyDescent="0.2">
      <c r="B29" s="47"/>
      <c r="C29" s="46">
        <f t="shared" si="1"/>
        <v>17</v>
      </c>
      <c r="D29">
        <f t="shared" si="2"/>
        <v>2039</v>
      </c>
      <c r="E29" s="45">
        <f t="shared" si="3"/>
        <v>1203.5298293240912</v>
      </c>
      <c r="F29" s="44">
        <f t="shared" si="0"/>
        <v>14442.357951889095</v>
      </c>
      <c r="H29" s="146"/>
      <c r="I29" s="146"/>
      <c r="J29" s="146"/>
      <c r="K29" s="152"/>
      <c r="L29" s="146"/>
      <c r="M29" s="19"/>
    </row>
    <row r="30" spans="2:14" x14ac:dyDescent="0.2">
      <c r="B30" s="47"/>
      <c r="C30" s="46">
        <f t="shared" si="1"/>
        <v>18</v>
      </c>
      <c r="D30">
        <f t="shared" si="2"/>
        <v>2040</v>
      </c>
      <c r="E30" s="45">
        <f t="shared" si="3"/>
        <v>1239.6357242038141</v>
      </c>
      <c r="F30" s="44">
        <f t="shared" si="0"/>
        <v>14875.62869044577</v>
      </c>
      <c r="H30" s="146"/>
      <c r="I30" s="146"/>
      <c r="J30" s="146"/>
      <c r="K30" s="152"/>
      <c r="L30" s="146"/>
      <c r="M30" s="19"/>
    </row>
    <row r="31" spans="2:14" x14ac:dyDescent="0.2">
      <c r="B31" s="47"/>
      <c r="C31" s="46">
        <f t="shared" si="1"/>
        <v>19</v>
      </c>
      <c r="D31">
        <f t="shared" si="2"/>
        <v>2041</v>
      </c>
      <c r="E31" s="45">
        <f t="shared" si="3"/>
        <v>1276.8247959299285</v>
      </c>
      <c r="F31" s="44">
        <f t="shared" si="0"/>
        <v>15321.897551159142</v>
      </c>
      <c r="H31" s="146"/>
      <c r="I31" s="146"/>
      <c r="J31" s="146"/>
      <c r="K31" s="152"/>
      <c r="L31" s="146"/>
      <c r="M31" s="19"/>
    </row>
    <row r="32" spans="2:14" x14ac:dyDescent="0.2">
      <c r="B32" s="47"/>
      <c r="C32" s="46">
        <f t="shared" si="1"/>
        <v>20</v>
      </c>
      <c r="D32">
        <f t="shared" si="2"/>
        <v>2042</v>
      </c>
      <c r="E32" s="45">
        <f t="shared" si="3"/>
        <v>1315.1295398078264</v>
      </c>
      <c r="F32" s="44">
        <f t="shared" si="0"/>
        <v>15781.554477693917</v>
      </c>
      <c r="H32" s="146"/>
      <c r="I32" s="146"/>
      <c r="J32" s="146"/>
      <c r="K32" s="152"/>
      <c r="L32" s="146"/>
      <c r="M32" s="19"/>
    </row>
    <row r="33" spans="2:14" x14ac:dyDescent="0.2">
      <c r="B33" s="47"/>
      <c r="C33" s="46">
        <f t="shared" si="1"/>
        <v>21</v>
      </c>
      <c r="D33">
        <f t="shared" si="2"/>
        <v>2043</v>
      </c>
      <c r="E33" s="45">
        <f t="shared" si="3"/>
        <v>1354.5834260020613</v>
      </c>
      <c r="F33" s="44">
        <f t="shared" si="0"/>
        <v>16255.001112024736</v>
      </c>
      <c r="H33" s="153"/>
      <c r="I33" s="154"/>
      <c r="J33" s="154"/>
      <c r="K33" s="145"/>
      <c r="L33" s="145"/>
      <c r="M33" s="52"/>
    </row>
    <row r="34" spans="2:14" x14ac:dyDescent="0.2">
      <c r="B34" s="47"/>
      <c r="C34" s="46">
        <f t="shared" si="1"/>
        <v>22</v>
      </c>
      <c r="D34">
        <f t="shared" si="2"/>
        <v>2044</v>
      </c>
      <c r="E34" s="45">
        <f t="shared" si="3"/>
        <v>1395.2209287821231</v>
      </c>
      <c r="F34" s="44">
        <f t="shared" si="0"/>
        <v>16742.651145385476</v>
      </c>
      <c r="H34" s="147"/>
      <c r="I34" s="147"/>
      <c r="J34" s="146"/>
      <c r="K34" s="147"/>
      <c r="L34" s="147"/>
      <c r="M34" s="52"/>
    </row>
    <row r="35" spans="2:14" x14ac:dyDescent="0.2">
      <c r="B35" s="47"/>
      <c r="C35" s="46">
        <f t="shared" si="1"/>
        <v>23</v>
      </c>
      <c r="D35">
        <f t="shared" si="2"/>
        <v>2045</v>
      </c>
      <c r="E35" s="45">
        <f t="shared" si="3"/>
        <v>1437.0775566455868</v>
      </c>
      <c r="F35" s="44">
        <f t="shared" si="0"/>
        <v>17244.930679747042</v>
      </c>
      <c r="H35" s="155"/>
      <c r="I35" s="147"/>
      <c r="J35" s="145"/>
      <c r="K35" s="153"/>
      <c r="L35" s="147"/>
      <c r="M35" s="52"/>
    </row>
    <row r="36" spans="2:14" x14ac:dyDescent="0.2">
      <c r="B36" s="47"/>
      <c r="C36" s="46">
        <f t="shared" si="1"/>
        <v>24</v>
      </c>
      <c r="D36">
        <f t="shared" si="2"/>
        <v>2046</v>
      </c>
      <c r="E36" s="45">
        <f t="shared" si="3"/>
        <v>1480.1898833449545</v>
      </c>
      <c r="F36" s="44">
        <f t="shared" si="0"/>
        <v>17762.278600139456</v>
      </c>
      <c r="H36" s="155"/>
      <c r="I36" s="156"/>
      <c r="J36" s="157"/>
      <c r="K36" s="158"/>
      <c r="L36" s="147"/>
      <c r="M36" s="52"/>
    </row>
    <row r="37" spans="2:14" x14ac:dyDescent="0.2">
      <c r="B37" s="47"/>
      <c r="C37" s="46">
        <f t="shared" si="1"/>
        <v>25</v>
      </c>
      <c r="D37">
        <f t="shared" si="2"/>
        <v>2047</v>
      </c>
      <c r="E37" s="45">
        <f t="shared" si="3"/>
        <v>1524.5955798453033</v>
      </c>
      <c r="F37" s="44">
        <f t="shared" si="0"/>
        <v>18295.146958143639</v>
      </c>
      <c r="H37" s="153"/>
      <c r="I37" s="159"/>
      <c r="J37" s="145"/>
      <c r="K37" s="160"/>
      <c r="L37" s="145"/>
      <c r="M37" s="52"/>
    </row>
    <row r="38" spans="2:14" x14ac:dyDescent="0.2">
      <c r="B38" s="47"/>
      <c r="C38" s="46">
        <f t="shared" si="1"/>
        <v>26</v>
      </c>
      <c r="D38">
        <f t="shared" si="2"/>
        <v>2048</v>
      </c>
      <c r="E38" s="45">
        <f t="shared" si="3"/>
        <v>1570.3334472406625</v>
      </c>
      <c r="F38" s="44">
        <f t="shared" si="0"/>
        <v>18844.001366887951</v>
      </c>
      <c r="M38" s="52"/>
    </row>
    <row r="39" spans="2:14" x14ac:dyDescent="0.2">
      <c r="B39" s="47"/>
      <c r="C39" s="46">
        <f t="shared" si="1"/>
        <v>27</v>
      </c>
      <c r="D39">
        <f t="shared" si="2"/>
        <v>2049</v>
      </c>
      <c r="E39" s="45">
        <f t="shared" si="3"/>
        <v>1617.4434506578825</v>
      </c>
      <c r="F39" s="44">
        <f t="shared" si="0"/>
        <v>19409.321407894589</v>
      </c>
      <c r="H39" s="15"/>
      <c r="I39" s="37"/>
      <c r="J39" s="37"/>
      <c r="K39" s="37"/>
      <c r="L39" s="37"/>
      <c r="M39" s="52"/>
    </row>
    <row r="40" spans="2:14" ht="17.25" customHeight="1" x14ac:dyDescent="0.2">
      <c r="B40" s="47"/>
      <c r="C40" s="46">
        <f t="shared" si="1"/>
        <v>28</v>
      </c>
      <c r="D40">
        <f t="shared" si="2"/>
        <v>2050</v>
      </c>
      <c r="E40" s="45">
        <f t="shared" si="3"/>
        <v>1665.9667541776191</v>
      </c>
      <c r="F40" s="44">
        <f t="shared" si="0"/>
        <v>19991.60105013143</v>
      </c>
      <c r="H40" s="51" t="s">
        <v>11</v>
      </c>
      <c r="I40" s="50"/>
      <c r="J40" s="49"/>
      <c r="K40" s="49"/>
      <c r="L40" s="48"/>
      <c r="M40" s="30"/>
    </row>
    <row r="41" spans="2:14" s="4" customFormat="1" x14ac:dyDescent="0.2">
      <c r="B41" s="47"/>
      <c r="C41" s="46">
        <f t="shared" si="1"/>
        <v>29</v>
      </c>
      <c r="D41">
        <f t="shared" si="2"/>
        <v>2051</v>
      </c>
      <c r="E41" s="45">
        <f t="shared" si="3"/>
        <v>1715.9457568029477</v>
      </c>
      <c r="F41" s="44">
        <f t="shared" si="0"/>
        <v>20591.349081635373</v>
      </c>
      <c r="G41"/>
      <c r="H41" s="43" t="s">
        <v>10</v>
      </c>
      <c r="I41" s="42"/>
      <c r="J41" s="41"/>
      <c r="K41" s="40"/>
      <c r="L41" s="39"/>
      <c r="M41" s="30"/>
    </row>
    <row r="42" spans="2:14" s="4" customFormat="1" x14ac:dyDescent="0.2">
      <c r="B42" s="38"/>
      <c r="C42" s="37">
        <f t="shared" si="1"/>
        <v>30</v>
      </c>
      <c r="D42">
        <f t="shared" si="2"/>
        <v>2052</v>
      </c>
      <c r="E42" s="36">
        <f t="shared" si="3"/>
        <v>1767.4241295070362</v>
      </c>
      <c r="F42" s="35">
        <f t="shared" si="0"/>
        <v>21209.089554084436</v>
      </c>
      <c r="G42"/>
      <c r="H42" s="24" t="s">
        <v>9</v>
      </c>
      <c r="I42" s="34"/>
      <c r="J42" s="33"/>
      <c r="K42" s="32"/>
      <c r="L42" s="31"/>
      <c r="M42" s="30"/>
    </row>
    <row r="43" spans="2:14" s="4" customFormat="1" x14ac:dyDescent="0.2">
      <c r="B43" s="29"/>
      <c r="C43" s="28" t="s">
        <v>8</v>
      </c>
      <c r="D43" s="27"/>
      <c r="E43" s="26"/>
      <c r="F43" s="25">
        <f>SUM(F13:F42)</f>
        <v>428178.74135689833</v>
      </c>
      <c r="H43" s="24" t="s">
        <v>7</v>
      </c>
      <c r="I43" s="23"/>
      <c r="J43" s="22"/>
      <c r="K43" s="21"/>
      <c r="L43" s="20"/>
      <c r="M43" s="19"/>
    </row>
    <row r="44" spans="2:14" x14ac:dyDescent="0.2">
      <c r="B44" s="18"/>
      <c r="C44" s="17" t="s">
        <v>6</v>
      </c>
      <c r="D44" s="17"/>
      <c r="E44" s="16"/>
      <c r="F44" s="2">
        <f>+F43+L9</f>
        <v>440800.74135689833</v>
      </c>
      <c r="G44" s="15"/>
      <c r="H44" s="14" t="s">
        <v>5</v>
      </c>
      <c r="I44" s="13"/>
      <c r="J44" s="12"/>
      <c r="K44" s="11"/>
      <c r="L44" s="10"/>
      <c r="M44" s="9"/>
      <c r="N44" s="5"/>
    </row>
    <row r="45" spans="2:14" ht="16" thickBot="1" x14ac:dyDescent="0.25">
      <c r="B45" s="4"/>
      <c r="C45" s="4"/>
      <c r="D45" s="4"/>
      <c r="E45" s="8"/>
      <c r="F45" s="7"/>
      <c r="G45" s="4"/>
      <c r="H45" s="4"/>
      <c r="I45" s="4"/>
      <c r="J45" s="4"/>
      <c r="K45" s="6"/>
      <c r="N45" s="5"/>
    </row>
    <row r="46" spans="2:14" x14ac:dyDescent="0.2">
      <c r="B46" s="4"/>
      <c r="C46" s="132" t="s">
        <v>47</v>
      </c>
    </row>
    <row r="47" spans="2:14" x14ac:dyDescent="0.2">
      <c r="C47" s="136" t="s">
        <v>4</v>
      </c>
      <c r="D47" t="s">
        <v>40</v>
      </c>
    </row>
    <row r="48" spans="2:14" x14ac:dyDescent="0.2">
      <c r="C48" s="133" t="s">
        <v>3</v>
      </c>
      <c r="D48" t="s">
        <v>43</v>
      </c>
    </row>
    <row r="49" spans="3:4" x14ac:dyDescent="0.2">
      <c r="C49" s="134" t="s">
        <v>46</v>
      </c>
      <c r="D49" t="s">
        <v>44</v>
      </c>
    </row>
    <row r="50" spans="3:4" x14ac:dyDescent="0.2">
      <c r="C50" s="135" t="s">
        <v>2</v>
      </c>
      <c r="D50" t="s">
        <v>45</v>
      </c>
    </row>
    <row r="51" spans="3:4" ht="16" thickBot="1" x14ac:dyDescent="0.25">
      <c r="C51" s="137" t="s">
        <v>1</v>
      </c>
      <c r="D51" t="s">
        <v>42</v>
      </c>
    </row>
  </sheetData>
  <mergeCells count="3">
    <mergeCell ref="J2:L3"/>
    <mergeCell ref="I4:J4"/>
    <mergeCell ref="K4:L4"/>
  </mergeCells>
  <pageMargins left="0.7" right="0.7" top="0.75" bottom="0.75" header="0.3" footer="0.3"/>
  <pageSetup scale="6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&lt;&lt;Offeror&gt;&gt;</vt:lpstr>
      <vt:lpstr>'&lt;&lt;Offeror&gt;&gt;'!Print_Area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</dc:creator>
  <cp:lastModifiedBy>Microsoft Office User</cp:lastModifiedBy>
  <cp:lastPrinted>2019-09-13T13:33:41Z</cp:lastPrinted>
  <dcterms:created xsi:type="dcterms:W3CDTF">2015-11-10T16:29:30Z</dcterms:created>
  <dcterms:modified xsi:type="dcterms:W3CDTF">2023-07-21T13:20:28Z</dcterms:modified>
</cp:coreProperties>
</file>